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<sst xmlns="http://schemas.openxmlformats.org/spreadsheetml/2006/main" count="162" uniqueCount="112">
  <si>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</si>
  <si>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</si>
  <si>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</si>
  <si>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</si>
  <si>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</si>
  <si>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</si>
  <si>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</si>
  <si>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</si>
  <si>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</si>
  <si>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</si>
  <si>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</si>
  <si>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</si>
  <si>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</si>
  <si>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</si>
  <si>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</si>
  <si>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</si>
  <si>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</si>
  <si>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</si>
  <si>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</si>
  <si>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</si>
  <si>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</si>
  <si>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</si>
  <si>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</si>
  <si>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</si>
  <si>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</si>
  <si>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</si>
  <si>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</si>
  <si>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</si>
  <si>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</si>
  <si>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</si>
  <si>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</si>
  <si>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</si>
  <si>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</si>
  <si>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</si>
  <si>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</si>
  <si>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</si>
  <si>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</si>
  <si>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</si>
  <si>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</si>
  <si>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</si>
  <si>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</si>
  <si>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</si>
  <si>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</si>
  <si>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</si>
  <si>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</si>
  <si>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</si>
  <si>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</si>
  <si>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</si>
  <si>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</si>
  <si>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</si>
  <si>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</si>
  <si>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</si>
  <si>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</si>
  <si>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</si>
  <si>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</si>
  <si>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</si>
  <si>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</si>
  <si>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</si>
  <si>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</si>
  <si>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</si>
  <si>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</si>
  <si>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</si>
  <si>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</si>
  <si>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</si>
  <si>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</si>
  <si>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</si>
  <si>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</si>
  <si>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</si>
  <si>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</si>
  <si>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</si>
  <si>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</si>
  <si>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</si>
  <si>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</si>
  <si>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</si>
  <si>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</si>
  <si>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</si>
  <si>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</si>
  <si>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</si>
  <si>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</si>
  <si>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</si>
  <si>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</si>
  <si>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</si>
  <si>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</si>
  <si>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</si>
  <si>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</si>
  <si>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</si>
  <si>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</si>
  <si>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</si>
  <si>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</si>
  <si>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</si>
  <si>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</si>
  <si>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</si>
  <si>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</si>
  <si>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</si>
  <si>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</si>
  <si>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</si>
  <si>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</si>
  <si>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</si>
  <si>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</si>
  <si>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</si>
  <si>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</si>
  <si>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</si>
  <si>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</si>
  <si>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</si>
  <si>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</si>
  <si>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</si>
  <si>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</si>
  <si>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</si>
  <si>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</si>
  <si>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</si>
  <si>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</si>
  <si>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22.02.2017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</si>
</sst>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61403931"/>
        <c:axId val="15764468"/>
      </c:bar3D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3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7662485"/>
        <c:axId val="1853502"/>
      </c:bar3DChart>
      <c:cat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3502"/>
        <c:crosses val="autoZero"/>
        <c:auto val="1"/>
        <c:lblOffset val="100"/>
        <c:tickLblSkip val="1"/>
        <c:noMultiLvlLbl val="0"/>
      </c:catAx>
      <c:valAx>
        <c:axId val="185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2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16681519"/>
        <c:axId val="15915944"/>
      </c:bar3DChart>
      <c:cat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15944"/>
        <c:crosses val="autoZero"/>
        <c:auto val="1"/>
        <c:lblOffset val="100"/>
        <c:tickLblSkip val="1"/>
        <c:noMultiLvlLbl val="0"/>
      </c:catAx>
      <c:valAx>
        <c:axId val="15915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9025769"/>
        <c:axId val="14123058"/>
      </c:bar3D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5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59998659"/>
        <c:axId val="3117020"/>
      </c:bar3D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7020"/>
        <c:crosses val="autoZero"/>
        <c:auto val="1"/>
        <c:lblOffset val="100"/>
        <c:tickLblSkip val="2"/>
        <c:noMultiLvlLbl val="0"/>
      </c:catAx>
      <c:valAx>
        <c:axId val="311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9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28053181"/>
        <c:axId val="51152038"/>
      </c:bar3D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57715159"/>
        <c:axId val="49674384"/>
      </c:bar3D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44416273"/>
        <c:axId val="64202138"/>
      </c:bar3D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40948331"/>
        <c:axId val="32990660"/>
      </c:bar3D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121064.5-3139.9+50</f>
        <v>117974.6</v>
      </c>
      <c r="C6" s="46">
        <f>625865.1-190.4-316.9+47.1+50</f>
        <v>625454.8999999999</v>
      </c>
      <c r="D6" s="47">
        <f>13522.8+199.8+351+3.4+1.2+14658+9356.3+1168.4+403.4+43.4+23+194.4+502.3+461.6+16471.9+946.1+4113.7+1906.3</f>
        <v>64327.00000000001</v>
      </c>
      <c r="E6" s="3">
        <f>D6/D150*100</f>
        <v>38.930048524123485</v>
      </c>
      <c r="F6" s="3">
        <f>D6/B6*100</f>
        <v>54.526143763149015</v>
      </c>
      <c r="G6" s="3">
        <f aca="true" t="shared" si="0" ref="G6:G43">D6/C6*100</f>
        <v>10.284834286213124</v>
      </c>
      <c r="H6" s="47">
        <f>B6-D6</f>
        <v>53647.6</v>
      </c>
      <c r="I6" s="47">
        <f aca="true" t="shared" si="1" ref="I6:I43">C6-D6</f>
        <v>561127.8999999999</v>
      </c>
    </row>
    <row r="7" spans="1:9" s="37" customFormat="1" ht="18.75">
      <c r="A7" s="104" t="s">
        <v>83</v>
      </c>
      <c r="B7" s="97">
        <f>40594.7-3139.9</f>
        <v>37454.799999999996</v>
      </c>
      <c r="C7" s="94">
        <f>243287.4+47.1</f>
        <v>243334.5</v>
      </c>
      <c r="D7" s="105">
        <f>6699.4+11261.7+10.2+8073.8</f>
        <v>26045.1</v>
      </c>
      <c r="E7" s="95">
        <f>D7/D6*100</f>
        <v>40.488597323052524</v>
      </c>
      <c r="F7" s="95">
        <f>D7/B7*100</f>
        <v>69.53741576513558</v>
      </c>
      <c r="G7" s="95">
        <f>D7/C7*100</f>
        <v>10.703414435684213</v>
      </c>
      <c r="H7" s="105">
        <f>B7-D7</f>
        <v>11409.699999999997</v>
      </c>
      <c r="I7" s="105">
        <f t="shared" si="1"/>
        <v>217289.4</v>
      </c>
    </row>
    <row r="8" spans="1:9" ht="18">
      <c r="A8" s="23" t="s">
        <v>3</v>
      </c>
      <c r="B8" s="42">
        <f>82016.2-3139.9</f>
        <v>78876.3</v>
      </c>
      <c r="C8" s="43">
        <f>487771.7+47.1</f>
        <v>487818.8</v>
      </c>
      <c r="D8" s="44">
        <f>12945+14658+9353.4+10.2+0.1+7+16015</f>
        <v>52988.7</v>
      </c>
      <c r="E8" s="1">
        <f>D8/D6*100</f>
        <v>82.37396427627588</v>
      </c>
      <c r="F8" s="1">
        <f>D8/B8*100</f>
        <v>67.17949498138223</v>
      </c>
      <c r="G8" s="1">
        <f t="shared" si="0"/>
        <v>10.862373487860657</v>
      </c>
      <c r="H8" s="44">
        <f>B8-D8</f>
        <v>25887.600000000006</v>
      </c>
      <c r="I8" s="44">
        <f t="shared" si="1"/>
        <v>434830.1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577.8+199.8+74.7+2.9+214.2+13.4+43.4+23+50.5+482.2+461.6+80.5+165.5+636</f>
        <v>3025.5</v>
      </c>
      <c r="E10" s="1">
        <f>D10/D6*100</f>
        <v>4.703312761359927</v>
      </c>
      <c r="F10" s="1">
        <f aca="true" t="shared" si="3" ref="F10:F41">D10/B10*100</f>
        <v>56.817968412552354</v>
      </c>
      <c r="G10" s="1">
        <f t="shared" si="0"/>
        <v>11.017242321067675</v>
      </c>
      <c r="H10" s="44">
        <f t="shared" si="2"/>
        <v>2299.3999999999996</v>
      </c>
      <c r="I10" s="44">
        <f t="shared" si="1"/>
        <v>24436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143.9+390+0.1+142.7+13.1+169.2+704.4+3378.9+1906.3</f>
        <v>6848.6</v>
      </c>
      <c r="E11" s="1">
        <f>D11/D6*100</f>
        <v>10.646540332986149</v>
      </c>
      <c r="F11" s="1">
        <f t="shared" si="3"/>
        <v>23.026463992361048</v>
      </c>
      <c r="G11" s="1">
        <f t="shared" si="0"/>
        <v>8.465460658463174</v>
      </c>
      <c r="H11" s="44">
        <f t="shared" si="2"/>
        <v>22893.699999999997</v>
      </c>
      <c r="I11" s="44">
        <f t="shared" si="1"/>
        <v>74051.9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276.3+3.4+1.2+766.5+1.2+207.2</f>
        <v>1255.8000000000002</v>
      </c>
      <c r="E12" s="1">
        <f>D12/D6*100</f>
        <v>1.9522129121519733</v>
      </c>
      <c r="F12" s="1">
        <f t="shared" si="3"/>
        <v>48.70273414776033</v>
      </c>
      <c r="G12" s="1">
        <f t="shared" si="0"/>
        <v>8.94100559613824</v>
      </c>
      <c r="H12" s="44">
        <f t="shared" si="2"/>
        <v>1322.6999999999998</v>
      </c>
      <c r="I12" s="44">
        <f t="shared" si="1"/>
        <v>12789.599999999999</v>
      </c>
    </row>
    <row r="13" spans="1:9" ht="18.75" thickBot="1">
      <c r="A13" s="23" t="s">
        <v>28</v>
      </c>
      <c r="B13" s="43">
        <f>B6-B8-B9-B10-B11-B12</f>
        <v>1447.1000000000022</v>
      </c>
      <c r="C13" s="43">
        <f>C6-C8-C9-C10-C11-C12</f>
        <v>15136.199999999919</v>
      </c>
      <c r="D13" s="43">
        <f>D6-D8-D9-D10-D11-D12</f>
        <v>208.40000000000964</v>
      </c>
      <c r="E13" s="1">
        <f>D13/D6*100</f>
        <v>0.3239697172260631</v>
      </c>
      <c r="F13" s="1">
        <f t="shared" si="3"/>
        <v>14.401216225555203</v>
      </c>
      <c r="G13" s="1">
        <f t="shared" si="0"/>
        <v>1.3768317014839309</v>
      </c>
      <c r="H13" s="44">
        <f t="shared" si="2"/>
        <v>1238.6999999999925</v>
      </c>
      <c r="I13" s="44">
        <f t="shared" si="1"/>
        <v>14927.799999999908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65601.9-23.4+600</f>
        <v>66178.5</v>
      </c>
      <c r="C18" s="46">
        <f>329127.1+600</f>
        <v>329727.1</v>
      </c>
      <c r="D18" s="47">
        <f>7750.2+16091.8+509.8+21.4+337.2+206.3+9326.4+708.9+873+242.1+3327.1+2.3</f>
        <v>39396.5</v>
      </c>
      <c r="E18" s="3">
        <f>D18/D150*100</f>
        <v>23.84236256440734</v>
      </c>
      <c r="F18" s="3">
        <f>D18/B18*100</f>
        <v>59.53066328188158</v>
      </c>
      <c r="G18" s="3">
        <f t="shared" si="0"/>
        <v>11.948214144363629</v>
      </c>
      <c r="H18" s="47">
        <f>B18-D18</f>
        <v>26782</v>
      </c>
      <c r="I18" s="47">
        <f t="shared" si="1"/>
        <v>290330.6</v>
      </c>
    </row>
    <row r="19" spans="1:9" s="37" customFormat="1" ht="18.75">
      <c r="A19" s="104" t="s">
        <v>84</v>
      </c>
      <c r="B19" s="97">
        <f>39708.5-23.4</f>
        <v>39685.1</v>
      </c>
      <c r="C19" s="94">
        <v>238249.5</v>
      </c>
      <c r="D19" s="105">
        <f>7750.2+9045.4-324.4+287.3+8839.2+63.1+167.7+672.4+2.3</f>
        <v>26503.199999999997</v>
      </c>
      <c r="E19" s="95">
        <f>D19/D18*100</f>
        <v>67.27298110238218</v>
      </c>
      <c r="F19" s="95">
        <f t="shared" si="3"/>
        <v>66.78375511212016</v>
      </c>
      <c r="G19" s="95">
        <f t="shared" si="0"/>
        <v>11.124136671850307</v>
      </c>
      <c r="H19" s="105">
        <f t="shared" si="2"/>
        <v>13181.900000000001</v>
      </c>
      <c r="I19" s="105">
        <f t="shared" si="1"/>
        <v>211746.3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66178.5</v>
      </c>
      <c r="C25" s="43">
        <f>C18</f>
        <v>329727.1</v>
      </c>
      <c r="D25" s="43">
        <f>D18</f>
        <v>39396.5</v>
      </c>
      <c r="E25" s="1">
        <f>D25/D18*100</f>
        <v>100</v>
      </c>
      <c r="F25" s="1">
        <f t="shared" si="3"/>
        <v>59.53066328188158</v>
      </c>
      <c r="G25" s="1">
        <f t="shared" si="0"/>
        <v>11.948214144363629</v>
      </c>
      <c r="H25" s="44">
        <f t="shared" si="2"/>
        <v>26782</v>
      </c>
      <c r="I25" s="44">
        <f t="shared" si="1"/>
        <v>290330.6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1839.2+34.8+165.7+1873.2+1.3+5.1+223.7+77.9+1834.7+29.7+171.2+8.4+128.8</f>
        <v>6393.699999999999</v>
      </c>
      <c r="E33" s="3">
        <f>D33/D150*100</f>
        <v>3.8694024476298954</v>
      </c>
      <c r="F33" s="3">
        <f>D33/B33*100</f>
        <v>64.74895185627771</v>
      </c>
      <c r="G33" s="3">
        <f t="shared" si="0"/>
        <v>9.499831360423633</v>
      </c>
      <c r="H33" s="47">
        <f t="shared" si="2"/>
        <v>3480.9000000000015</v>
      </c>
      <c r="I33" s="47">
        <f t="shared" si="1"/>
        <v>60909.600000000006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1743.2+1833.7+1830.2</f>
        <v>5407.1</v>
      </c>
      <c r="E34" s="1">
        <f>D34/D33*100</f>
        <v>84.5691852917716</v>
      </c>
      <c r="F34" s="1">
        <f t="shared" si="3"/>
        <v>73.39622641509435</v>
      </c>
      <c r="G34" s="1">
        <f t="shared" si="0"/>
        <v>9.736224676290473</v>
      </c>
      <c r="H34" s="44">
        <f t="shared" si="2"/>
        <v>1959.8999999999996</v>
      </c>
      <c r="I34" s="44">
        <f t="shared" si="1"/>
        <v>50128.8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5.4+1.2+41.8+16.1+2.9+29.7+160.9+0.8</f>
        <v>258.8</v>
      </c>
      <c r="E36" s="1">
        <f>D36/D33*100</f>
        <v>4.047734488637253</v>
      </c>
      <c r="F36" s="1">
        <f t="shared" si="3"/>
        <v>31.58023184868823</v>
      </c>
      <c r="G36" s="1">
        <f t="shared" si="0"/>
        <v>8.786880793128034</v>
      </c>
      <c r="H36" s="44">
        <f t="shared" si="2"/>
        <v>560.7</v>
      </c>
      <c r="I36" s="44">
        <f t="shared" si="1"/>
        <v>2686.5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5.1+5.1</f>
        <v>10.2</v>
      </c>
      <c r="E38" s="1">
        <f>D38/D33*100</f>
        <v>0.1595320393512364</v>
      </c>
      <c r="F38" s="1">
        <f t="shared" si="3"/>
        <v>100</v>
      </c>
      <c r="G38" s="1">
        <f t="shared" si="0"/>
        <v>12.623762376237623</v>
      </c>
      <c r="H38" s="44">
        <f t="shared" si="2"/>
        <v>0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717.5999999999985</v>
      </c>
      <c r="E39" s="1">
        <f>D39/D33*100</f>
        <v>11.223548180239904</v>
      </c>
      <c r="F39" s="1">
        <f t="shared" si="3"/>
        <v>45.320197044334876</v>
      </c>
      <c r="G39" s="1">
        <f t="shared" si="0"/>
        <v>9.100593516968477</v>
      </c>
      <c r="H39" s="44">
        <f>B39-D39</f>
        <v>865.8000000000018</v>
      </c>
      <c r="I39" s="44">
        <f t="shared" si="1"/>
        <v>7167.600000000003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29.1+22+50.2+8.1+0.6</f>
        <v>110</v>
      </c>
      <c r="E43" s="3">
        <f>D43/D150*100</f>
        <v>0.06657088528384011</v>
      </c>
      <c r="F43" s="3">
        <f>D43/B43*100</f>
        <v>36.11293499671701</v>
      </c>
      <c r="G43" s="3">
        <f t="shared" si="0"/>
        <v>7.103189978044686</v>
      </c>
      <c r="H43" s="47">
        <f t="shared" si="2"/>
        <v>194.60000000000002</v>
      </c>
      <c r="I43" s="47">
        <f t="shared" si="1"/>
        <v>1438.6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102.9+155.5+3.1+3.7+452.3+6+17.2+314.1+59.3+95.2+2.2</f>
        <v>1211.5000000000002</v>
      </c>
      <c r="E45" s="3">
        <f>D45/D150*100</f>
        <v>0.7331875229215664</v>
      </c>
      <c r="F45" s="3">
        <f>D45/B45*100</f>
        <v>59.659230807110866</v>
      </c>
      <c r="G45" s="3">
        <f aca="true" t="shared" si="4" ref="G45:G76">D45/C45*100</f>
        <v>10.27740074652189</v>
      </c>
      <c r="H45" s="47">
        <f>B45-D45</f>
        <v>819.1999999999998</v>
      </c>
      <c r="I45" s="47">
        <f aca="true" t="shared" si="5" ref="I45:I77">C45-D45</f>
        <v>10576.5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102.7+154.9+447.3+314.1</f>
        <v>1019.0000000000001</v>
      </c>
      <c r="E46" s="1">
        <f>D46/D45*100</f>
        <v>84.11060668592653</v>
      </c>
      <c r="F46" s="1">
        <f aca="true" t="shared" si="6" ref="F46:F74">D46/B46*100</f>
        <v>61.28217464517682</v>
      </c>
      <c r="G46" s="1">
        <f t="shared" si="4"/>
        <v>9.677388719526672</v>
      </c>
      <c r="H46" s="44">
        <f aca="true" t="shared" si="7" ref="H46:H74">B46-D46</f>
        <v>643.7999999999998</v>
      </c>
      <c r="I46" s="44">
        <f t="shared" si="5"/>
        <v>9510.7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>
        <f>5.4</f>
        <v>5.4</v>
      </c>
      <c r="E48" s="1">
        <f>D48/D45*100</f>
        <v>0.4457284358233594</v>
      </c>
      <c r="F48" s="1">
        <f t="shared" si="6"/>
        <v>65.85365853658539</v>
      </c>
      <c r="G48" s="1">
        <f t="shared" si="4"/>
        <v>7.3569482288828345</v>
      </c>
      <c r="H48" s="44">
        <f t="shared" si="7"/>
        <v>2.799999999999999</v>
      </c>
      <c r="I48" s="44">
        <f t="shared" si="5"/>
        <v>68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3.1+3.5+1+0.7+59.3+95.2+2.2</f>
        <v>165</v>
      </c>
      <c r="E49" s="1">
        <f>D49/D45*100</f>
        <v>13.619479983491537</v>
      </c>
      <c r="F49" s="1">
        <f t="shared" si="6"/>
        <v>52.03405865657521</v>
      </c>
      <c r="G49" s="1">
        <f t="shared" si="4"/>
        <v>19.072939544561322</v>
      </c>
      <c r="H49" s="44">
        <f t="shared" si="7"/>
        <v>152.10000000000002</v>
      </c>
      <c r="I49" s="44">
        <f t="shared" si="5"/>
        <v>700.1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22.100000000000115</v>
      </c>
      <c r="E50" s="1">
        <f>D50/D45*100</f>
        <v>1.824184894758573</v>
      </c>
      <c r="F50" s="1">
        <f t="shared" si="6"/>
        <v>52.49406175771991</v>
      </c>
      <c r="G50" s="1">
        <f t="shared" si="4"/>
        <v>6.940954773869398</v>
      </c>
      <c r="H50" s="44">
        <f t="shared" si="7"/>
        <v>19.99999999999995</v>
      </c>
      <c r="I50" s="44">
        <f t="shared" si="5"/>
        <v>296.29999999999916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475.9+7.8+935.8+30.7-0.1+8+35.8+34+6+454.4+67.8+74.7+41.8</f>
        <v>2172.6000000000004</v>
      </c>
      <c r="E51" s="3">
        <f>D51/D150*100</f>
        <v>1.3148355033424641</v>
      </c>
      <c r="F51" s="3">
        <f>D51/B51*100</f>
        <v>54.644231494755914</v>
      </c>
      <c r="G51" s="3">
        <f t="shared" si="4"/>
        <v>9.222070827337673</v>
      </c>
      <c r="H51" s="47">
        <f>B51-D51</f>
        <v>1803.2999999999997</v>
      </c>
      <c r="I51" s="47">
        <f t="shared" si="5"/>
        <v>21386.1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392.4+738.8+389.6</f>
        <v>1520.7999999999997</v>
      </c>
      <c r="E52" s="1">
        <f>D52/D51*100</f>
        <v>69.99907944398414</v>
      </c>
      <c r="F52" s="1">
        <f t="shared" si="6"/>
        <v>63.685092127303164</v>
      </c>
      <c r="G52" s="1">
        <f t="shared" si="4"/>
        <v>9.393568790225943</v>
      </c>
      <c r="H52" s="44">
        <f t="shared" si="7"/>
        <v>867.2000000000003</v>
      </c>
      <c r="I52" s="44">
        <f t="shared" si="5"/>
        <v>14669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1.9+1.9+0.5+7.4</f>
        <v>11.7</v>
      </c>
      <c r="E54" s="1">
        <f>D54/D51*100</f>
        <v>0.5385252692626346</v>
      </c>
      <c r="F54" s="1">
        <f t="shared" si="6"/>
        <v>9.322709163346612</v>
      </c>
      <c r="G54" s="1">
        <f t="shared" si="4"/>
        <v>1.4440878795359169</v>
      </c>
      <c r="H54" s="44">
        <f t="shared" si="7"/>
        <v>113.8</v>
      </c>
      <c r="I54" s="44">
        <f t="shared" si="5"/>
        <v>798.5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0.5+0.6+7.5+73.9+2.1</f>
        <v>84.6</v>
      </c>
      <c r="E55" s="1">
        <f>D55/D51*100</f>
        <v>3.8939519469759722</v>
      </c>
      <c r="F55" s="1">
        <f t="shared" si="6"/>
        <v>25.887392900856792</v>
      </c>
      <c r="G55" s="1">
        <f t="shared" si="4"/>
        <v>8.068669527896995</v>
      </c>
      <c r="H55" s="44">
        <f t="shared" si="7"/>
        <v>242.20000000000002</v>
      </c>
      <c r="I55" s="44">
        <f t="shared" si="5"/>
        <v>963.9</v>
      </c>
    </row>
    <row r="56" spans="1:9" ht="18">
      <c r="A56" s="23" t="s">
        <v>14</v>
      </c>
      <c r="B56" s="42">
        <v>86.5</v>
      </c>
      <c r="C56" s="43">
        <v>518.9</v>
      </c>
      <c r="D56" s="43">
        <f>34</f>
        <v>34</v>
      </c>
      <c r="E56" s="1">
        <f>D56/D51*100</f>
        <v>1.5649452269170576</v>
      </c>
      <c r="F56" s="1">
        <f>D56/B56*100</f>
        <v>39.30635838150289</v>
      </c>
      <c r="G56" s="1">
        <f>D56/C56*100</f>
        <v>6.55232222008094</v>
      </c>
      <c r="H56" s="44">
        <f t="shared" si="7"/>
        <v>52.5</v>
      </c>
      <c r="I56" s="44">
        <f t="shared" si="5"/>
        <v>484.9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521.5000000000006</v>
      </c>
      <c r="E57" s="1">
        <f>D57/D51*100</f>
        <v>24.00349811286019</v>
      </c>
      <c r="F57" s="1">
        <f t="shared" si="6"/>
        <v>49.709274616337865</v>
      </c>
      <c r="G57" s="1">
        <f t="shared" si="4"/>
        <v>10.475463511640527</v>
      </c>
      <c r="H57" s="44">
        <f>B57-D57</f>
        <v>527.5999999999996</v>
      </c>
      <c r="I57" s="44">
        <f>C57-D57</f>
        <v>4456.800000000001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630+200</f>
        <v>830</v>
      </c>
      <c r="C59" s="46">
        <f>7844.6+200</f>
        <v>8044.6</v>
      </c>
      <c r="D59" s="47">
        <f>55.6+0.2+146.1+0.4+60.8+0.4</f>
        <v>263.5</v>
      </c>
      <c r="E59" s="3">
        <f>D59/D150*100</f>
        <v>0.1594675297481079</v>
      </c>
      <c r="F59" s="3">
        <f>D59/B59*100</f>
        <v>31.746987951807228</v>
      </c>
      <c r="G59" s="3">
        <f t="shared" si="4"/>
        <v>3.2754891479999007</v>
      </c>
      <c r="H59" s="47">
        <f>B59-D59</f>
        <v>566.5</v>
      </c>
      <c r="I59" s="47">
        <f t="shared" si="5"/>
        <v>7781.1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55.6+146.1+60.8</f>
        <v>262.5</v>
      </c>
      <c r="E60" s="1">
        <f>D60/D59*100</f>
        <v>99.62049335863378</v>
      </c>
      <c r="F60" s="1">
        <f t="shared" si="6"/>
        <v>55.75615972812235</v>
      </c>
      <c r="G60" s="1">
        <f t="shared" si="4"/>
        <v>9.050787849532806</v>
      </c>
      <c r="H60" s="44">
        <f t="shared" si="7"/>
        <v>208.3</v>
      </c>
      <c r="I60" s="44">
        <f t="shared" si="5"/>
        <v>2637.8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0.15180265654648956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205.2</v>
      </c>
      <c r="C64" s="43">
        <f>C59-C60-C62-C63-C61</f>
        <v>648.3000000000001</v>
      </c>
      <c r="D64" s="43">
        <f>D59-D60-D62-D63-D61</f>
        <v>0.6</v>
      </c>
      <c r="E64" s="1">
        <f>D64/D59*100</f>
        <v>0.22770398481973433</v>
      </c>
      <c r="F64" s="1">
        <f t="shared" si="6"/>
        <v>0.29239766081871343</v>
      </c>
      <c r="G64" s="1">
        <f t="shared" si="4"/>
        <v>0.0925497454881999</v>
      </c>
      <c r="H64" s="44">
        <f t="shared" si="7"/>
        <v>204.6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19.2</v>
      </c>
      <c r="E69" s="35">
        <f>D69/D150*100</f>
        <v>0.011619645431361183</v>
      </c>
      <c r="F69" s="3">
        <f>D69/B69*100</f>
        <v>11.314083677077194</v>
      </c>
      <c r="G69" s="3">
        <f t="shared" si="4"/>
        <v>4.019258949131254</v>
      </c>
      <c r="H69" s="47">
        <f>B69-D69</f>
        <v>150.50000000000003</v>
      </c>
      <c r="I69" s="47">
        <f t="shared" si="5"/>
        <v>458.5</v>
      </c>
    </row>
    <row r="70" spans="1:9" ht="18">
      <c r="A70" s="23" t="s">
        <v>8</v>
      </c>
      <c r="B70" s="42">
        <f>137.8+9.5</f>
        <v>147.3</v>
      </c>
      <c r="C70" s="43">
        <v>203.8</v>
      </c>
      <c r="D70" s="44">
        <f>19.2</f>
        <v>19.2</v>
      </c>
      <c r="E70" s="1">
        <f>D70/D69*100</f>
        <v>100</v>
      </c>
      <c r="F70" s="1">
        <f t="shared" si="6"/>
        <v>13.034623217922606</v>
      </c>
      <c r="G70" s="1">
        <f t="shared" si="4"/>
        <v>9.421000981354268</v>
      </c>
      <c r="H70" s="44">
        <f t="shared" si="7"/>
        <v>128.10000000000002</v>
      </c>
      <c r="I70" s="44">
        <f t="shared" si="5"/>
        <v>184.60000000000002</v>
      </c>
    </row>
    <row r="71" spans="1:9" ht="18.75" thickBot="1">
      <c r="A71" s="23" t="s">
        <v>9</v>
      </c>
      <c r="B71" s="42">
        <f>31.9-9.5</f>
        <v>22.4</v>
      </c>
      <c r="C71" s="43">
        <v>273.9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22.4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4.8+1016.5+864.1+250.6+6.8+2.9+10.6+5.5+0.6+1.5+29.3+1648.7+1618.2+708.6+2+22.6+23.3+36.4+60.9+22+815.8+1474.1+412+20.4+54.9+18.9+21.9+0.1</f>
        <v>9154</v>
      </c>
      <c r="E90" s="3">
        <f>D90/D150*100</f>
        <v>5.539908035347931</v>
      </c>
      <c r="F90" s="3">
        <f aca="true" t="shared" si="10" ref="F90:F96">D90/B90*100</f>
        <v>33.214442513325324</v>
      </c>
      <c r="G90" s="3">
        <f t="shared" si="8"/>
        <v>5.795138009622689</v>
      </c>
      <c r="H90" s="47">
        <f aca="true" t="shared" si="11" ref="H90:H96">B90-D90</f>
        <v>18406.3</v>
      </c>
      <c r="I90" s="47">
        <f t="shared" si="9"/>
        <v>148806</v>
      </c>
    </row>
    <row r="91" spans="1:9" ht="18">
      <c r="A91" s="23" t="s">
        <v>3</v>
      </c>
      <c r="B91" s="42">
        <f>25301.7-10</f>
        <v>25291.7</v>
      </c>
      <c r="C91" s="43">
        <v>148246.2</v>
      </c>
      <c r="D91" s="44">
        <f>1016.5+861.2+216.8+0.1+15.6+1633.8+1584.8+610.3+2+34.8+60.4+677.1+1434.4+388.2+14.5+46.2+0.1</f>
        <v>8596.800000000003</v>
      </c>
      <c r="E91" s="1">
        <f>D91/D90*100</f>
        <v>93.9130434782609</v>
      </c>
      <c r="F91" s="1">
        <f t="shared" si="10"/>
        <v>33.99059770596679</v>
      </c>
      <c r="G91" s="1">
        <f t="shared" si="8"/>
        <v>5.799001930572252</v>
      </c>
      <c r="H91" s="44">
        <f t="shared" si="11"/>
        <v>16694.899999999998</v>
      </c>
      <c r="I91" s="44">
        <f t="shared" si="9"/>
        <v>139649.40000000002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48.5+5.1+5+1.3</f>
        <v>59.9</v>
      </c>
      <c r="E92" s="1">
        <f>D92/D90*100</f>
        <v>0.6543587502731046</v>
      </c>
      <c r="F92" s="1">
        <f t="shared" si="10"/>
        <v>7.379573734138228</v>
      </c>
      <c r="G92" s="1">
        <f t="shared" si="8"/>
        <v>2.285736090971533</v>
      </c>
      <c r="H92" s="44">
        <f t="shared" si="11"/>
        <v>751.8000000000001</v>
      </c>
      <c r="I92" s="44">
        <f t="shared" si="9"/>
        <v>2560.7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1456.8999999999985</v>
      </c>
      <c r="C94" s="43">
        <f>C90-C91-C92-C93</f>
        <v>7093.199999999988</v>
      </c>
      <c r="D94" s="43">
        <f>D90-D91-D92-D93</f>
        <v>497.2999999999971</v>
      </c>
      <c r="E94" s="1">
        <f>D94/D90*100</f>
        <v>5.432597771465994</v>
      </c>
      <c r="F94" s="1">
        <f t="shared" si="10"/>
        <v>34.13412039261429</v>
      </c>
      <c r="G94" s="1">
        <f>D94/C94*100</f>
        <v>7.010940055264168</v>
      </c>
      <c r="H94" s="44">
        <f t="shared" si="11"/>
        <v>959.6000000000014</v>
      </c>
      <c r="I94" s="44">
        <f>C94-D94</f>
        <v>6595.8999999999905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158.8+434.4+321.9+32+1220.1+1621.7+82.6+1043.7+489.5+1835.3+427.5+91.3+11.2+190+524+63.3+11.3+68.3</f>
        <v>8626.899999999998</v>
      </c>
      <c r="E95" s="107">
        <f>D95/D150*100</f>
        <v>5.220912456865092</v>
      </c>
      <c r="F95" s="110">
        <f t="shared" si="10"/>
        <v>79.39132915527823</v>
      </c>
      <c r="G95" s="106">
        <f>D95/C95*100</f>
        <v>14.406860330157562</v>
      </c>
      <c r="H95" s="112">
        <f t="shared" si="11"/>
        <v>2239.4000000000015</v>
      </c>
      <c r="I95" s="122">
        <f>C95-D95</f>
        <v>51253.600000000006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69.1+1043.7+68.3</f>
        <v>1181.1</v>
      </c>
      <c r="E96" s="117">
        <f>D96/D95*100</f>
        <v>13.690897077745195</v>
      </c>
      <c r="F96" s="118">
        <f t="shared" si="10"/>
        <v>55.74118646467506</v>
      </c>
      <c r="G96" s="119">
        <f>D96/C96*100</f>
        <v>11.079425532114481</v>
      </c>
      <c r="H96" s="123">
        <f t="shared" si="11"/>
        <v>937.8000000000002</v>
      </c>
      <c r="I96" s="124">
        <f>C96-D96</f>
        <v>9479.199999999999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139.4+4+202+15.3+32.9+18.1+0.4+4+39.7+141.6+9.9+31.3+27.6+1.1</f>
        <v>667.3</v>
      </c>
      <c r="E102" s="19">
        <f>D102/D150*100</f>
        <v>0.40384319772642274</v>
      </c>
      <c r="F102" s="19">
        <f>D102/B102*100</f>
        <v>29.694731221075116</v>
      </c>
      <c r="G102" s="19">
        <f aca="true" t="shared" si="12" ref="G102:G148">D102/C102*100</f>
        <v>5.2745984570633615</v>
      </c>
      <c r="H102" s="79">
        <f aca="true" t="shared" si="13" ref="H102:H107">B102-D102</f>
        <v>1579.8999999999999</v>
      </c>
      <c r="I102" s="79">
        <f aca="true" t="shared" si="14" ref="I102:I148">C102-D102</f>
        <v>11983.900000000001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139.3+4+202+15.3-0.1+4+25.4+141.4+9.8+31.2+1.1</f>
        <v>573.4</v>
      </c>
      <c r="E104" s="1">
        <f>D104/D102*100</f>
        <v>85.92836805035216</v>
      </c>
      <c r="F104" s="1">
        <f aca="true" t="shared" si="15" ref="F104:F148">D104/B104*100</f>
        <v>29.855253566593774</v>
      </c>
      <c r="G104" s="1">
        <f t="shared" si="12"/>
        <v>5.527919173222274</v>
      </c>
      <c r="H104" s="44">
        <f t="shared" si="13"/>
        <v>1347.1999999999998</v>
      </c>
      <c r="I104" s="44">
        <f t="shared" si="14"/>
        <v>9799.4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93.89999999999998</v>
      </c>
      <c r="E106" s="84">
        <f>D106/D102*100</f>
        <v>14.07163194964783</v>
      </c>
      <c r="F106" s="84">
        <f t="shared" si="15"/>
        <v>28.750765462339256</v>
      </c>
      <c r="G106" s="84">
        <f t="shared" si="12"/>
        <v>4.650126281384635</v>
      </c>
      <c r="H106" s="124">
        <f>B106-D106</f>
        <v>232.69999999999993</v>
      </c>
      <c r="I106" s="124">
        <f t="shared" si="14"/>
        <v>1925.400000000001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51622.39999999999</v>
      </c>
      <c r="C107" s="81">
        <f>SUM(C108:C147)-C115-C119+C148-C139-C140-C109-C112-C122-C123-C137-C131-C129</f>
        <v>530570.5</v>
      </c>
      <c r="D107" s="81">
        <f>SUM(D108:D147)-D115-D119+D148-D139-D140-D109-D112-D122-D123-D137-D131-D129</f>
        <v>32895.2</v>
      </c>
      <c r="E107" s="82">
        <f>D107/D150*100</f>
        <v>19.90784168717252</v>
      </c>
      <c r="F107" s="82">
        <f>D107/B107*100</f>
        <v>63.72272501859659</v>
      </c>
      <c r="G107" s="82">
        <f t="shared" si="12"/>
        <v>6.199967770541332</v>
      </c>
      <c r="H107" s="81">
        <f t="shared" si="13"/>
        <v>18727.19999999999</v>
      </c>
      <c r="I107" s="81">
        <f t="shared" si="14"/>
        <v>497675.3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12.6+3.2+110.8+149.9</f>
        <v>276.5</v>
      </c>
      <c r="E108" s="6">
        <f>D108/D107*100</f>
        <v>0.8405481650818357</v>
      </c>
      <c r="F108" s="6">
        <f t="shared" si="15"/>
        <v>27.918012924071085</v>
      </c>
      <c r="G108" s="6">
        <f t="shared" si="12"/>
        <v>6.751147573005177</v>
      </c>
      <c r="H108" s="61">
        <f aca="true" t="shared" si="16" ref="H108:H148">B108-D108</f>
        <v>713.9</v>
      </c>
      <c r="I108" s="61">
        <f t="shared" si="14"/>
        <v>3819.1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68.3+138.7</f>
        <v>207</v>
      </c>
      <c r="E109" s="1">
        <f>D109/D108*100</f>
        <v>74.86437613019892</v>
      </c>
      <c r="F109" s="1">
        <f t="shared" si="15"/>
        <v>28.874319988840842</v>
      </c>
      <c r="G109" s="1">
        <f t="shared" si="12"/>
        <v>7.859366694509832</v>
      </c>
      <c r="H109" s="44">
        <f t="shared" si="16"/>
        <v>509.9</v>
      </c>
      <c r="I109" s="44">
        <f t="shared" si="14"/>
        <v>2426.8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136.4+40+10+2+0.1</f>
        <v>188.5</v>
      </c>
      <c r="E114" s="6">
        <f>D114/D107*100</f>
        <v>0.5730319317104016</v>
      </c>
      <c r="F114" s="6">
        <f t="shared" si="15"/>
        <v>33.890686803308164</v>
      </c>
      <c r="G114" s="6">
        <f t="shared" si="12"/>
        <v>6.4656650888385805</v>
      </c>
      <c r="H114" s="61">
        <f t="shared" si="16"/>
        <v>367.70000000000005</v>
      </c>
      <c r="I114" s="61">
        <f t="shared" si="14"/>
        <v>2726.9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39+5+6.2</f>
        <v>50.2</v>
      </c>
      <c r="E118" s="6">
        <f>D118/D107*100</f>
        <v>0.15260585130961357</v>
      </c>
      <c r="F118" s="6">
        <f t="shared" si="15"/>
        <v>55.530973451327434</v>
      </c>
      <c r="G118" s="6">
        <f t="shared" si="12"/>
        <v>11.873226111636708</v>
      </c>
      <c r="H118" s="61">
        <f t="shared" si="16"/>
        <v>40.2</v>
      </c>
      <c r="I118" s="61">
        <f t="shared" si="14"/>
        <v>372.6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77.68924302788844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>
        <f>3483.8+2635.6</f>
        <v>6119.4</v>
      </c>
      <c r="E124" s="17">
        <f>D124/D107*100</f>
        <v>18.60271407378584</v>
      </c>
      <c r="F124" s="6">
        <f t="shared" si="15"/>
        <v>87.91988735955863</v>
      </c>
      <c r="G124" s="6">
        <f t="shared" si="12"/>
        <v>18.220200203657498</v>
      </c>
      <c r="H124" s="61">
        <f t="shared" si="16"/>
        <v>840.8000000000002</v>
      </c>
      <c r="I124" s="61">
        <f t="shared" si="14"/>
        <v>27466.4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f>6.5+6.7+0.9</f>
        <v>14.1</v>
      </c>
      <c r="E128" s="17">
        <f>D128/D107*100</f>
        <v>0.04286339648337752</v>
      </c>
      <c r="F128" s="6">
        <f t="shared" si="15"/>
        <v>3.6024527337761882</v>
      </c>
      <c r="G128" s="6">
        <f t="shared" si="12"/>
        <v>1.1250299210085375</v>
      </c>
      <c r="H128" s="61">
        <f t="shared" si="16"/>
        <v>377.29999999999995</v>
      </c>
      <c r="I128" s="61">
        <f t="shared" si="14"/>
        <v>1239.2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45.39007092198582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>
        <f>0.5</f>
        <v>0.5</v>
      </c>
      <c r="E136" s="17">
        <f>D136/D107*100</f>
        <v>0.0015199785987013304</v>
      </c>
      <c r="F136" s="6">
        <f t="shared" si="15"/>
        <v>0.4712535344015081</v>
      </c>
      <c r="G136" s="6">
        <f>D136/C136*100</f>
        <v>0.1311647429171039</v>
      </c>
      <c r="H136" s="61">
        <f t="shared" si="16"/>
        <v>105.6</v>
      </c>
      <c r="I136" s="61">
        <f t="shared" si="14"/>
        <v>380.7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>
        <f>D137/D136*100</f>
        <v>0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26+59.9+0.4-0.1+0.1+27.3</f>
        <v>113.60000000000001</v>
      </c>
      <c r="E138" s="17">
        <f>D138/D107*100</f>
        <v>0.3453391376249423</v>
      </c>
      <c r="F138" s="6">
        <f t="shared" si="15"/>
        <v>47.91227330240405</v>
      </c>
      <c r="G138" s="6">
        <f t="shared" si="12"/>
        <v>8.12938314011736</v>
      </c>
      <c r="H138" s="61">
        <f t="shared" si="16"/>
        <v>123.49999999999999</v>
      </c>
      <c r="I138" s="61">
        <f t="shared" si="14"/>
        <v>1283.8000000000002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26+59.9+27.3</f>
        <v>113.2</v>
      </c>
      <c r="E139" s="1">
        <f>D139/D138*100</f>
        <v>99.64788732394366</v>
      </c>
      <c r="F139" s="1">
        <f aca="true" t="shared" si="17" ref="F139:F147">D139/B139*100</f>
        <v>66.27634660421545</v>
      </c>
      <c r="G139" s="1">
        <f t="shared" si="12"/>
        <v>10.64409967089798</v>
      </c>
      <c r="H139" s="44">
        <f t="shared" si="16"/>
        <v>57.60000000000001</v>
      </c>
      <c r="I139" s="44">
        <f t="shared" si="14"/>
        <v>950.3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0.35211267605633806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f>11200.8+150</f>
        <v>11350.8</v>
      </c>
      <c r="C143" s="53">
        <f>67967+150</f>
        <v>68117</v>
      </c>
      <c r="D143" s="76">
        <f>2189.1+2579.7+68.9+525.7+232.8+205.1+14+182+44.6</f>
        <v>6041.9</v>
      </c>
      <c r="E143" s="17">
        <f>D143/D107*100</f>
        <v>18.367117390987136</v>
      </c>
      <c r="F143" s="99">
        <f t="shared" si="17"/>
        <v>53.22884730591676</v>
      </c>
      <c r="G143" s="6">
        <f t="shared" si="12"/>
        <v>8.869885637946474</v>
      </c>
      <c r="H143" s="61">
        <f t="shared" si="16"/>
        <v>5308.9</v>
      </c>
      <c r="I143" s="61">
        <f t="shared" si="14"/>
        <v>62075.1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4.869403438799582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f>24393.6-1000</f>
        <v>23393.6</v>
      </c>
      <c r="C147" s="53">
        <f>376354.8-1000</f>
        <v>375354.8</v>
      </c>
      <c r="D147" s="76">
        <f>4905.7+9487.9</f>
        <v>14393.599999999999</v>
      </c>
      <c r="E147" s="17">
        <f>D147/D107*100</f>
        <v>43.75592791653494</v>
      </c>
      <c r="F147" s="6">
        <f t="shared" si="17"/>
        <v>61.52793926544011</v>
      </c>
      <c r="G147" s="6">
        <f t="shared" si="12"/>
        <v>3.8346652287382494</v>
      </c>
      <c r="H147" s="61">
        <f t="shared" si="16"/>
        <v>9000</v>
      </c>
      <c r="I147" s="61">
        <f t="shared" si="14"/>
        <v>360961.2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819+819+819.1+819+819</f>
        <v>4095.1</v>
      </c>
      <c r="E148" s="17">
        <f>D148/D107*100</f>
        <v>12.448928719083636</v>
      </c>
      <c r="F148" s="6">
        <f t="shared" si="15"/>
        <v>83.3319767205242</v>
      </c>
      <c r="G148" s="6">
        <f t="shared" si="12"/>
        <v>13.888662786754033</v>
      </c>
      <c r="H148" s="61">
        <f t="shared" si="16"/>
        <v>819.0999999999999</v>
      </c>
      <c r="I148" s="61">
        <f t="shared" si="14"/>
        <v>25390.100000000002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56010.599999999984</v>
      </c>
      <c r="C149" s="77">
        <f>C43+C69+C72+C77+C79+C87+C102+C107+C100+C84+C98</f>
        <v>555248</v>
      </c>
      <c r="D149" s="53">
        <f>D43+D69+D72+D77+D79+D87+D102+D107+D100+D84+D98</f>
        <v>33691.7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295301.5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165237.39999999997</v>
      </c>
      <c r="E150" s="31">
        <v>100</v>
      </c>
      <c r="F150" s="3">
        <f>D150/B150*100</f>
        <v>55.955489558976154</v>
      </c>
      <c r="G150" s="3">
        <f aca="true" t="shared" si="18" ref="G150:G156">D150/C150*100</f>
        <v>8.98534724775364</v>
      </c>
      <c r="H150" s="47">
        <f aca="true" t="shared" si="19" ref="H150:H156">B150-D150</f>
        <v>130064.10000000003</v>
      </c>
      <c r="I150" s="47">
        <f aca="true" t="shared" si="20" ref="I150:I156">C150-D150</f>
        <v>1673727.7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116305.50000000001</v>
      </c>
      <c r="C151" s="60">
        <f>C8+C20+C34+C52+C60+C91+C115+C119+C46+C139+C131+C103</f>
        <v>722894.7</v>
      </c>
      <c r="D151" s="60">
        <f>D8+D20+D34+D52+D60+D91+D115+D119+D46+D139+D131+D103</f>
        <v>69947.09999999999</v>
      </c>
      <c r="E151" s="6">
        <f>D151/D150*100</f>
        <v>42.33127609124811</v>
      </c>
      <c r="F151" s="6">
        <f aca="true" t="shared" si="21" ref="F151:F156">D151/B151*100</f>
        <v>60.14083598797991</v>
      </c>
      <c r="G151" s="6">
        <f t="shared" si="18"/>
        <v>9.675973554654641</v>
      </c>
      <c r="H151" s="61">
        <f t="shared" si="19"/>
        <v>46358.40000000002</v>
      </c>
      <c r="I151" s="72">
        <f t="shared" si="20"/>
        <v>652947.6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8805.8</v>
      </c>
      <c r="E152" s="6">
        <f>D152/D150*100</f>
        <v>5.329180923931266</v>
      </c>
      <c r="F152" s="6">
        <f t="shared" si="21"/>
        <v>25.08231835841812</v>
      </c>
      <c r="G152" s="6">
        <f t="shared" si="18"/>
        <v>8.593581504740431</v>
      </c>
      <c r="H152" s="61">
        <f t="shared" si="19"/>
        <v>26301.8</v>
      </c>
      <c r="I152" s="72">
        <f t="shared" si="20"/>
        <v>93663.70000000003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3042.6</v>
      </c>
      <c r="E153" s="6">
        <f>D153/D150*100</f>
        <v>1.8413506869510174</v>
      </c>
      <c r="F153" s="6">
        <f t="shared" si="21"/>
        <v>55.73956692192138</v>
      </c>
      <c r="G153" s="6">
        <f t="shared" si="18"/>
        <v>10.607972889108924</v>
      </c>
      <c r="H153" s="61">
        <f t="shared" si="19"/>
        <v>2415.9999999999995</v>
      </c>
      <c r="I153" s="72">
        <f t="shared" si="20"/>
        <v>25639.600000000002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1879.8000000000004</v>
      </c>
      <c r="E154" s="6">
        <f>D154/D150*100</f>
        <v>1.137635910514206</v>
      </c>
      <c r="F154" s="6">
        <f t="shared" si="21"/>
        <v>40.01106806862204</v>
      </c>
      <c r="G154" s="6">
        <f t="shared" si="18"/>
        <v>6.44106823461689</v>
      </c>
      <c r="H154" s="61">
        <f t="shared" si="19"/>
        <v>2818.3999999999996</v>
      </c>
      <c r="I154" s="72">
        <f t="shared" si="20"/>
        <v>27304.799999999996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133725.59999999998</v>
      </c>
      <c r="C156" s="78">
        <f>C150-C151-C152-C153-C154-C155</f>
        <v>955547.2</v>
      </c>
      <c r="D156" s="78">
        <f>D150-D151-D152-D153-D154-D155</f>
        <v>81562.09999999996</v>
      </c>
      <c r="E156" s="36">
        <f>D156/D150*100</f>
        <v>49.360556387355395</v>
      </c>
      <c r="F156" s="36">
        <f t="shared" si="21"/>
        <v>60.992136135489375</v>
      </c>
      <c r="G156" s="36">
        <f t="shared" si="18"/>
        <v>8.535643241903692</v>
      </c>
      <c r="H156" s="127">
        <f t="shared" si="19"/>
        <v>52163.500000000015</v>
      </c>
      <c r="I156" s="127">
        <f t="shared" si="20"/>
        <v>873985.1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165237.39999999997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165237.39999999997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2017-02-10T12:40:09Z</cp:lastPrinted>
  <dcterms:created xsi:type="dcterms:W3CDTF">2000-06-20T04:48:00Z</dcterms:created>
  <dcterms:modified xsi:type="dcterms:W3CDTF">2017-02-22T06:03:09Z</dcterms:modified>
  <cp:category/>
  <cp:version/>
  <cp:contentType/>
  <cp:contentStatus/>
</cp:coreProperties>
</file>